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1 Work\1 Комиссия по 123 ПП+Приказы\2 ЗАЯВЛЕНИЯ\2023 год\"/>
    </mc:Choice>
  </mc:AlternateContent>
  <bookViews>
    <workbookView xWindow="0" yWindow="0" windowWidth="28800" windowHeight="12300"/>
  </bookViews>
  <sheets>
    <sheet name="статистика за 2023 год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O13" i="1" s="1"/>
  <c r="N12" i="1"/>
  <c r="D17" i="1"/>
  <c r="D18" i="1"/>
  <c r="N8" i="1"/>
  <c r="N7" i="1"/>
  <c r="N6" i="1"/>
  <c r="N5" i="1"/>
  <c r="N9" i="1" l="1"/>
  <c r="H86" i="1" l="1"/>
  <c r="H85" i="1"/>
  <c r="H84" i="1"/>
  <c r="H83" i="1"/>
  <c r="H82" i="1"/>
  <c r="D15" i="1"/>
  <c r="E14" i="1"/>
  <c r="D14" i="1"/>
  <c r="L13" i="1"/>
  <c r="L15" i="1" s="1"/>
  <c r="K13" i="1"/>
  <c r="J13" i="1"/>
  <c r="I13" i="1"/>
  <c r="I15" i="1" s="1"/>
  <c r="H13" i="1"/>
  <c r="G13" i="1"/>
  <c r="F13" i="1"/>
  <c r="F15" i="1" s="1"/>
  <c r="E13" i="1"/>
  <c r="D13" i="1"/>
  <c r="E12" i="1"/>
  <c r="D6" i="1"/>
  <c r="K14" i="1" l="1"/>
  <c r="H12" i="1"/>
  <c r="I10" i="1"/>
  <c r="I8" i="1"/>
  <c r="F6" i="1"/>
  <c r="I14" i="1"/>
  <c r="F12" i="1"/>
  <c r="G10" i="1"/>
  <c r="I12" i="1"/>
  <c r="F10" i="1"/>
  <c r="G6" i="1"/>
  <c r="G12" i="1"/>
  <c r="H10" i="1"/>
  <c r="H8" i="1"/>
  <c r="I6" i="1"/>
  <c r="G8" i="1"/>
  <c r="H6" i="1"/>
  <c r="H14" i="1"/>
  <c r="F8" i="1"/>
  <c r="G14" i="1"/>
  <c r="F16" i="1"/>
  <c r="J14" i="1"/>
  <c r="J15" i="1"/>
  <c r="M17" i="1"/>
  <c r="E6" i="1"/>
  <c r="D8" i="1"/>
  <c r="D10" i="1"/>
  <c r="F14" i="1"/>
  <c r="D16" i="1"/>
  <c r="E8" i="1"/>
  <c r="E10" i="1"/>
  <c r="D12" i="1"/>
  <c r="O6" i="1" l="1"/>
  <c r="O8" i="1"/>
  <c r="O5" i="1"/>
  <c r="L12" i="1"/>
  <c r="J6" i="1"/>
  <c r="K8" i="1"/>
  <c r="L6" i="1"/>
  <c r="L14" i="1"/>
  <c r="J10" i="1"/>
  <c r="J8" i="1"/>
  <c r="K12" i="1"/>
  <c r="L10" i="1"/>
  <c r="L8" i="1"/>
  <c r="J12" i="1"/>
  <c r="K10" i="1"/>
  <c r="J16" i="1"/>
  <c r="K6" i="1"/>
  <c r="O7" i="1"/>
</calcChain>
</file>

<file path=xl/sharedStrings.xml><?xml version="1.0" encoding="utf-8"?>
<sst xmlns="http://schemas.openxmlformats.org/spreadsheetml/2006/main" count="61" uniqueCount="36">
  <si>
    <t>Статистика по рассмотрению предложений об установлении, изменении и отмене маршрутов, установления и изменения вида регулярных перевозок за период с 01.01.2023 по 31.12.2023</t>
  </si>
  <si>
    <r>
      <t xml:space="preserve">В 2023 году проведено </t>
    </r>
    <r>
      <rPr>
        <b/>
        <sz val="12"/>
        <color theme="1"/>
        <rFont val="Liberation Serif"/>
        <family val="1"/>
        <charset val="204"/>
      </rPr>
      <t xml:space="preserve">24 заседания </t>
    </r>
    <r>
      <rPr>
        <sz val="12"/>
        <color theme="1"/>
        <rFont val="Liberation Serif"/>
        <family val="1"/>
        <charset val="204"/>
      </rPr>
      <t xml:space="preserve">Комиссии, рассмотрено </t>
    </r>
    <r>
      <rPr>
        <b/>
        <sz val="12"/>
        <color theme="1"/>
        <rFont val="Liberation Serif"/>
        <family val="1"/>
        <charset val="204"/>
      </rPr>
      <t>116 заявлений (</t>
    </r>
    <r>
      <rPr>
        <sz val="12"/>
        <color theme="1"/>
        <rFont val="Liberation Serif"/>
        <family val="1"/>
        <charset val="204"/>
      </rPr>
      <t>отозванные заявления (0) не рассматривались на Комиссии).                                                                                                                                        Всего поступило 116 заявлений, из них:</t>
    </r>
  </si>
  <si>
    <t>Период</t>
  </si>
  <si>
    <t>Вид предложения</t>
  </si>
  <si>
    <t>установление маршрута</t>
  </si>
  <si>
    <t>изменение маршрута</t>
  </si>
  <si>
    <t>отмена маршрута</t>
  </si>
  <si>
    <t>Распределение заявлений по кварталам</t>
  </si>
  <si>
    <t>Принятое решение</t>
  </si>
  <si>
    <t>удовлетворено</t>
  </si>
  <si>
    <t>отклонено</t>
  </si>
  <si>
    <t>удовлетворено полностью</t>
  </si>
  <si>
    <t>удовлетворено частично (с условиями и замечаниями)</t>
  </si>
  <si>
    <t>отозвано</t>
  </si>
  <si>
    <t>решение не принято</t>
  </si>
  <si>
    <t>ед.</t>
  </si>
  <si>
    <t>%</t>
  </si>
  <si>
    <t>квартал</t>
  </si>
  <si>
    <t>1 квартал</t>
  </si>
  <si>
    <t>Кол-во</t>
  </si>
  <si>
    <t>2 квартал</t>
  </si>
  <si>
    <t>3 квартал</t>
  </si>
  <si>
    <t>4 квартал</t>
  </si>
  <si>
    <t>весь год</t>
  </si>
  <si>
    <t>за год</t>
  </si>
  <si>
    <t>Общее кол-во</t>
  </si>
  <si>
    <t>предложений</t>
  </si>
  <si>
    <t>Всего рассмотрено</t>
  </si>
  <si>
    <t>Всего</t>
  </si>
  <si>
    <t>Распределение по количеству оснований для изменения маршрутов</t>
  </si>
  <si>
    <t>Всего заявлений:</t>
  </si>
  <si>
    <t>включение новых ОП</t>
  </si>
  <si>
    <t>исключение ОП</t>
  </si>
  <si>
    <t>изменение пути</t>
  </si>
  <si>
    <t>изменение расписания</t>
  </si>
  <si>
    <t>изменение класса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</si>
</sst>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12" x14ac:knownFonts="1">
    <font>
      <sz val="11"/>
      <color theme="1"/>
      <name val="Calibri"/>
      <family val="2"/>
      <scheme val="minor"/>
    </font>
    <font>
      <b/>
      <sz val="16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color theme="6" tint="-0.499984740745262"/>
      <name val="Liberation Serif"/>
      <family val="1"/>
      <charset val="204"/>
    </font>
    <font>
      <sz val="12"/>
      <color rgb="FFFF0000"/>
      <name val="Liberation Serif"/>
      <family val="1"/>
      <charset val="204"/>
    </font>
    <font>
      <sz val="12"/>
      <color theme="9" tint="-0.249977111117893"/>
      <name val="Liberation Serif"/>
      <family val="1"/>
      <charset val="204"/>
    </font>
    <font>
      <b/>
      <sz val="12"/>
      <color theme="6" tint="-0.499984740745262"/>
      <name val="Liberation Serif"/>
      <family val="1"/>
      <charset val="204"/>
    </font>
    <font>
      <b/>
      <sz val="12"/>
      <color rgb="FFFF0000"/>
      <name val="Liberation Serif"/>
      <family val="1"/>
      <charset val="204"/>
    </font>
    <font>
      <b/>
      <sz val="12"/>
      <color theme="9" tint="-0.249977111117893"/>
      <name val="Liberation Serif"/>
      <family val="1"/>
      <charset val="204"/>
    </font>
    <font>
      <i/>
      <sz val="12"/>
      <color theme="1"/>
      <name val="Liberation Serif"/>
      <family val="1"/>
      <charset val="204"/>
    </font>
    <font>
      <sz val="16"/>
      <color theme="1"/>
      <name val="Liberation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2" fontId="2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vertical="center"/>
    </xf>
    <xf numFmtId="2" fontId="4" fillId="2" borderId="2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4" fillId="3" borderId="2" xfId="0" applyNumberFormat="1" applyFont="1" applyFill="1" applyBorder="1" applyAlignment="1">
      <alignment horizontal="center" vertical="center"/>
    </xf>
    <xf numFmtId="2" fontId="4" fillId="3" borderId="2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2" fontId="4" fillId="4" borderId="7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2" fontId="6" fillId="4" borderId="2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1" fontId="7" fillId="0" borderId="9" xfId="0" applyNumberFormat="1" applyFont="1" applyFill="1" applyBorder="1" applyAlignment="1">
      <alignment horizontal="center" vertical="center"/>
    </xf>
    <xf numFmtId="1" fontId="8" fillId="0" borderId="12" xfId="0" applyNumberFormat="1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1" fontId="8" fillId="0" borderId="10" xfId="0" applyNumberFormat="1" applyFont="1" applyFill="1" applyBorder="1" applyAlignment="1">
      <alignment horizontal="center" vertical="center"/>
    </xf>
    <xf numFmtId="1" fontId="9" fillId="0" borderId="12" xfId="0" applyNumberFormat="1" applyFont="1" applyFill="1" applyBorder="1" applyAlignment="1">
      <alignment horizontal="center" vertical="center"/>
    </xf>
    <xf numFmtId="1" fontId="8" fillId="0" borderId="11" xfId="0" applyNumberFormat="1" applyFont="1" applyFill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2" fontId="4" fillId="0" borderId="13" xfId="0" applyNumberFormat="1" applyFont="1" applyFill="1" applyBorder="1" applyAlignment="1">
      <alignment horizontal="center" vertical="center"/>
    </xf>
    <xf numFmtId="2" fontId="5" fillId="0" borderId="16" xfId="0" applyNumberFormat="1" applyFont="1" applyFill="1" applyBorder="1" applyAlignment="1">
      <alignment horizontal="center" vertical="center"/>
    </xf>
    <xf numFmtId="2" fontId="4" fillId="0" borderId="14" xfId="0" applyNumberFormat="1" applyFont="1" applyFill="1" applyBorder="1" applyAlignment="1">
      <alignment horizontal="center" vertical="center"/>
    </xf>
    <xf numFmtId="2" fontId="5" fillId="0" borderId="14" xfId="0" applyNumberFormat="1" applyFont="1" applyFill="1" applyBorder="1" applyAlignment="1">
      <alignment horizontal="center" vertical="center"/>
    </xf>
    <xf numFmtId="2" fontId="6" fillId="0" borderId="16" xfId="0" applyNumberFormat="1" applyFont="1" applyFill="1" applyBorder="1" applyAlignment="1">
      <alignment horizontal="center" vertical="center"/>
    </xf>
    <xf numFmtId="2" fontId="5" fillId="0" borderId="15" xfId="0" applyNumberFormat="1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8" fillId="2" borderId="12" xfId="0" applyNumberFormat="1" applyFont="1" applyFill="1" applyBorder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center" vertical="center"/>
    </xf>
    <xf numFmtId="1" fontId="8" fillId="3" borderId="10" xfId="0" applyNumberFormat="1" applyFont="1" applyFill="1" applyBorder="1" applyAlignment="1">
      <alignment horizontal="center" vertical="center"/>
    </xf>
    <xf numFmtId="1" fontId="9" fillId="3" borderId="12" xfId="0" applyNumberFormat="1" applyFont="1" applyFill="1" applyBorder="1" applyAlignment="1">
      <alignment horizontal="center" vertical="center"/>
    </xf>
    <xf numFmtId="1" fontId="8" fillId="4" borderId="18" xfId="0" applyNumberFormat="1" applyFont="1" applyFill="1" applyBorder="1" applyAlignment="1">
      <alignment horizontal="center" vertical="center"/>
    </xf>
    <xf numFmtId="1" fontId="8" fillId="4" borderId="12" xfId="0" applyNumberFormat="1" applyFont="1" applyFill="1" applyBorder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5" fillId="2" borderId="16" xfId="0" applyNumberFormat="1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/>
    </xf>
    <xf numFmtId="164" fontId="6" fillId="3" borderId="16" xfId="0" applyNumberFormat="1" applyFont="1" applyFill="1" applyBorder="1" applyAlignment="1">
      <alignment horizontal="center" vertical="center"/>
    </xf>
    <xf numFmtId="164" fontId="4" fillId="4" borderId="13" xfId="0" applyNumberFormat="1" applyFont="1" applyFill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1" fontId="3" fillId="5" borderId="12" xfId="0" applyNumberFormat="1" applyFont="1" applyFill="1" applyBorder="1" applyAlignment="1">
      <alignment horizontal="center" vertical="center"/>
    </xf>
    <xf numFmtId="1" fontId="9" fillId="3" borderId="23" xfId="0" applyNumberFormat="1" applyFont="1" applyFill="1" applyBorder="1" applyAlignment="1">
      <alignment horizontal="center" vertical="center"/>
    </xf>
    <xf numFmtId="1" fontId="9" fillId="4" borderId="5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2" fontId="3" fillId="6" borderId="6" xfId="0" applyNumberFormat="1" applyFont="1" applyFill="1" applyBorder="1" applyAlignment="1">
      <alignment vertical="center"/>
    </xf>
    <xf numFmtId="2" fontId="3" fillId="6" borderId="6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left"/>
    </xf>
    <xf numFmtId="0" fontId="3" fillId="0" borderId="27" xfId="0" applyFont="1" applyBorder="1"/>
    <xf numFmtId="2" fontId="3" fillId="0" borderId="6" xfId="0" applyNumberFormat="1" applyFont="1" applyBorder="1" applyAlignment="1">
      <alignment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Border="1"/>
    <xf numFmtId="1" fontId="2" fillId="5" borderId="3" xfId="0" applyNumberFormat="1" applyFont="1" applyFill="1" applyBorder="1" applyAlignment="1">
      <alignment horizontal="center" vertical="center"/>
    </xf>
    <xf numFmtId="1" fontId="2" fillId="5" borderId="4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1" fontId="10" fillId="5" borderId="25" xfId="0" applyNumberFormat="1" applyFont="1" applyFill="1" applyBorder="1" applyAlignment="1">
      <alignment horizontal="center" vertical="center"/>
    </xf>
    <xf numFmtId="1" fontId="10" fillId="5" borderId="26" xfId="0" applyNumberFormat="1" applyFont="1" applyFill="1" applyBorder="1" applyAlignment="1">
      <alignment horizontal="center" vertical="center"/>
    </xf>
    <xf numFmtId="1" fontId="10" fillId="5" borderId="3" xfId="0" applyNumberFormat="1" applyFont="1" applyFill="1" applyBorder="1" applyAlignment="1">
      <alignment horizontal="center" vertical="center"/>
    </xf>
    <xf numFmtId="1" fontId="10" fillId="5" borderId="4" xfId="0" applyNumberFormat="1" applyFont="1" applyFill="1" applyBorder="1" applyAlignment="1">
      <alignment horizontal="center" vertical="center"/>
    </xf>
    <xf numFmtId="1" fontId="10" fillId="5" borderId="5" xfId="0" applyNumberFormat="1" applyFont="1" applyFill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 wrapText="1"/>
    </xf>
    <xf numFmtId="1" fontId="2" fillId="2" borderId="21" xfId="0" applyNumberFormat="1" applyFont="1" applyFill="1" applyBorder="1" applyAlignment="1">
      <alignment horizontal="center" vertical="center"/>
    </xf>
    <xf numFmtId="1" fontId="2" fillId="2" borderId="22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" fontId="2" fillId="4" borderId="5" xfId="0" applyNumberFormat="1" applyFont="1" applyFill="1" applyBorder="1" applyAlignment="1">
      <alignment horizontal="center" vertical="center"/>
    </xf>
    <xf numFmtId="164" fontId="3" fillId="2" borderId="21" xfId="0" applyNumberFormat="1" applyFont="1" applyFill="1" applyBorder="1" applyAlignment="1">
      <alignment horizontal="center" vertical="center"/>
    </xf>
    <xf numFmtId="164" fontId="3" fillId="2" borderId="22" xfId="0" applyNumberFormat="1" applyFont="1" applyFill="1" applyBorder="1" applyAlignment="1">
      <alignment horizontal="center" vertical="center"/>
    </xf>
    <xf numFmtId="164" fontId="3" fillId="3" borderId="21" xfId="0" applyNumberFormat="1" applyFont="1" applyFill="1" applyBorder="1" applyAlignment="1">
      <alignment horizontal="center" vertical="center"/>
    </xf>
    <xf numFmtId="164" fontId="3" fillId="3" borderId="24" xfId="0" applyNumberFormat="1" applyFont="1" applyFill="1" applyBorder="1" applyAlignment="1">
      <alignment horizontal="center" vertical="center"/>
    </xf>
    <xf numFmtId="164" fontId="3" fillId="3" borderId="22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2" fillId="5" borderId="17" xfId="0" applyNumberFormat="1" applyFont="1" applyFill="1" applyBorder="1" applyAlignment="1">
      <alignment horizontal="center" vertical="center" wrapText="1"/>
    </xf>
    <xf numFmtId="2" fontId="2" fillId="5" borderId="19" xfId="0" applyNumberFormat="1" applyFont="1" applyFill="1" applyBorder="1" applyAlignment="1">
      <alignment horizontal="center" vertical="center" wrapText="1"/>
    </xf>
    <xf numFmtId="2" fontId="2" fillId="5" borderId="7" xfId="0" applyNumberFormat="1" applyFont="1" applyFill="1" applyBorder="1" applyAlignment="1">
      <alignment horizontal="center" vertical="center" wrapText="1"/>
    </xf>
    <xf numFmtId="2" fontId="3" fillId="5" borderId="9" xfId="0" applyNumberFormat="1" applyFont="1" applyFill="1" applyBorder="1" applyAlignment="1">
      <alignment horizontal="center" vertical="center"/>
    </xf>
    <xf numFmtId="2" fontId="3" fillId="5" borderId="13" xfId="0" applyNumberFormat="1" applyFont="1" applyFill="1" applyBorder="1" applyAlignment="1">
      <alignment horizontal="center" vertical="center"/>
    </xf>
    <xf numFmtId="1" fontId="3" fillId="5" borderId="20" xfId="0" applyNumberFormat="1" applyFont="1" applyFill="1" applyBorder="1" applyAlignment="1">
      <alignment horizontal="center" vertical="center" wrapText="1"/>
    </xf>
    <xf numFmtId="1" fontId="3" fillId="5" borderId="21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2" borderId="2" xfId="0" applyNumberFormat="1" applyFont="1" applyFill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 vertical="center"/>
    </xf>
    <xf numFmtId="2" fontId="3" fillId="4" borderId="3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2" fontId="3" fillId="4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Решения Комисссии по вопросу УСТАНОВЛЕНИЯ маршрутов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6.5779826844909017E-2"/>
                  <c:y val="-5.566972222222222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678-4BB1-BAFA-CF801608EA51}"/>
                </c:ext>
              </c:extLst>
            </c:dLbl>
            <c:dLbl>
              <c:idx val="1"/>
              <c:layout>
                <c:manualLayout>
                  <c:x val="-8.954582335138174E-2"/>
                  <c:y val="-7.516000000000000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678-4BB1-BAFA-CF801608EA51}"/>
                </c:ext>
              </c:extLst>
            </c:dLbl>
            <c:spPr>
              <a:noFill/>
              <a:ln>
                <a:noFill/>
              </a:ln>
              <a:effectLst/>
            </c:sp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'статистика за 2023 год'!$D$4:$E$4</c:f>
              <c:strCache>
                <c:ptCount val="2"/>
                <c:pt idx="0">
                  <c:v>удовлетворено</c:v>
                </c:pt>
                <c:pt idx="1">
                  <c:v>отклонено</c:v>
                </c:pt>
              </c:strCache>
            </c:strRef>
          </c:cat>
          <c:val>
            <c:numRef>
              <c:f>'статистика за 2023 год'!$D$13:$E$13</c:f>
              <c:numCache>
                <c:formatCode>0</c:formatCode>
                <c:ptCount val="2"/>
                <c:pt idx="0">
                  <c:v>14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78-4BB1-BAFA-CF801608EA51}"/>
            </c:ext>
          </c:extLst>
        </c:ser>
        <c:dLbls>
          <c:dLblPos val="bestFit"/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Виды поступивших заявлений</a:t>
            </a:r>
          </a:p>
          <a:p>
            <a:pPr>
              <a:defRPr/>
            </a:pPr>
            <a:endParaRPr lang="ru-RU"/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4.8817361244478587E-2"/>
                  <c:y val="-3.13526382972620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A161-405E-92F8-001D26A6C53F}"/>
                </c:ext>
              </c:extLst>
            </c:dLbl>
            <c:dLbl>
              <c:idx val="1"/>
              <c:layout>
                <c:manualLayout>
                  <c:x val="-6.3740048118985121E-2"/>
                  <c:y val="-0.4032432925051035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1-405E-92F8-001D26A6C53F}"/>
                </c:ext>
              </c:extLst>
            </c:dLbl>
            <c:dLbl>
              <c:idx val="2"/>
              <c:layout>
                <c:manualLayout>
                  <c:x val="0.44955534216759491"/>
                  <c:y val="-0.2003642987249544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A161-405E-92F8-001D26A6C53F}"/>
                </c:ext>
              </c:extLst>
            </c:dLbl>
            <c:spPr>
              <a:noFill/>
              <a:ln>
                <a:noFill/>
              </a:ln>
              <a:effectLst/>
            </c:sp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'статистика за 2023 год'!$D$3:$K$3</c:f>
              <c:strCache>
                <c:ptCount val="7"/>
                <c:pt idx="0">
                  <c:v>установление маршрута</c:v>
                </c:pt>
                <c:pt idx="2">
                  <c:v>изменение маршрута</c:v>
                </c:pt>
                <c:pt idx="6">
                  <c:v>отмена маршрута</c:v>
                </c:pt>
              </c:strCache>
            </c:strRef>
          </c:cat>
          <c:val>
            <c:numRef>
              <c:f>'статистика за 2023 год'!$D$15:$K$15</c:f>
              <c:numCache>
                <c:formatCode>0</c:formatCode>
                <c:ptCount val="8"/>
                <c:pt idx="0">
                  <c:v>17</c:v>
                </c:pt>
                <c:pt idx="2">
                  <c:v>86</c:v>
                </c:pt>
                <c:pt idx="5">
                  <c:v>0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161-405E-92F8-001D26A6C53F}"/>
            </c:ext>
          </c:extLst>
        </c:ser>
        <c:dLbls>
          <c:dLblPos val="bestFit"/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  <a:effectLst>
      <a:softEdge rad="12700"/>
    </a:effectLst>
    <a:scene3d>
      <a:camera prst="orthographicFront"/>
      <a:lightRig rig="threePt" dir="t"/>
    </a:scene3d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Решения Комисссии по вопросу ИЗМЕНЕНИЯ</a:t>
            </a:r>
            <a:r>
              <a:rPr lang="ru-RU" baseline="0"/>
              <a:t> </a:t>
            </a:r>
            <a:r>
              <a:rPr lang="ru-RU"/>
              <a:t>маршрутов</a:t>
            </a:r>
          </a:p>
        </c:rich>
      </c:tx>
      <c:layout>
        <c:manualLayout>
          <c:xMode val="edge"/>
          <c:yMode val="edge"/>
          <c:x val="0.1308204213515772"/>
          <c:y val="2.1112466575480882E-2"/>
        </c:manualLayout>
      </c:layout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3.1961146902091786E-2"/>
                  <c:y val="-2.539022828332025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A7A-4DFF-91B2-39508B471286}"/>
                </c:ext>
              </c:extLst>
            </c:dLbl>
            <c:dLbl>
              <c:idx val="1"/>
              <c:layout>
                <c:manualLayout>
                  <c:x val="-3.782030676697145E-2"/>
                  <c:y val="9.97541670927497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A7A-4DFF-91B2-39508B471286}"/>
                </c:ext>
              </c:extLst>
            </c:dLbl>
            <c:dLbl>
              <c:idx val="2"/>
              <c:layout>
                <c:manualLayout>
                  <c:x val="-0.14583631591505605"/>
                  <c:y val="-4.553948938200906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A7A-4DFF-91B2-39508B471286}"/>
                </c:ext>
              </c:extLst>
            </c:dLbl>
            <c:spPr>
              <a:noFill/>
              <a:ln>
                <a:noFill/>
              </a:ln>
              <a:effectLst/>
            </c:sp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'статистика за 2023 год'!$F$4:$I$4</c:f>
              <c:strCache>
                <c:ptCount val="4"/>
                <c:pt idx="0">
                  <c:v>удовлетворено полностью</c:v>
                </c:pt>
                <c:pt idx="1">
                  <c:v>удовлетворено частично (с условиями и замечаниями)</c:v>
                </c:pt>
                <c:pt idx="2">
                  <c:v>отклонено</c:v>
                </c:pt>
                <c:pt idx="3">
                  <c:v>отозвано</c:v>
                </c:pt>
              </c:strCache>
            </c:strRef>
          </c:cat>
          <c:val>
            <c:numRef>
              <c:f>'статистика за 2023 год'!$F$13:$I$13</c:f>
              <c:numCache>
                <c:formatCode>0</c:formatCode>
                <c:ptCount val="4"/>
                <c:pt idx="0">
                  <c:v>72</c:v>
                </c:pt>
                <c:pt idx="1">
                  <c:v>4</c:v>
                </c:pt>
                <c:pt idx="2">
                  <c:v>10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A7A-4DFF-91B2-39508B471286}"/>
            </c:ext>
          </c:extLst>
        </c:ser>
        <c:dLbls>
          <c:dLblPos val="bestFit"/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Распределение заявлений по кварталам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5.6776910533065245E-2"/>
                  <c:y val="-2.5256944444444443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A145-41A0-9B28-BFBC0E9C6601}"/>
                </c:ext>
              </c:extLst>
            </c:dLbl>
            <c:dLbl>
              <c:idx val="1"/>
              <c:layout>
                <c:manualLayout>
                  <c:x val="4.6008739293573769E-2"/>
                  <c:y val="5.7323055555555558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A145-41A0-9B28-BFBC0E9C6601}"/>
                </c:ext>
              </c:extLst>
            </c:dLbl>
            <c:dLbl>
              <c:idx val="2"/>
              <c:layout>
                <c:manualLayout>
                  <c:x val="-2.6050060953406267E-2"/>
                  <c:y val="0.11390416666666667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A145-41A0-9B28-BFBC0E9C6601}"/>
                </c:ext>
              </c:extLst>
            </c:dLbl>
            <c:dLbl>
              <c:idx val="3"/>
              <c:layout>
                <c:manualLayout>
                  <c:x val="-6.9566043411490907E-3"/>
                  <c:y val="-3.5112222222222225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A145-41A0-9B28-BFBC0E9C660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'[1]статистика за 2020 год'!$O$5:$O$8</c:f>
              <c:strCache>
                <c:ptCount val="4"/>
                <c:pt idx="0">
                  <c:v>1 квартал</c:v>
                </c:pt>
                <c:pt idx="1">
                  <c:v>2 квартал</c:v>
                </c:pt>
                <c:pt idx="2">
                  <c:v>3 квартал</c:v>
                </c:pt>
                <c:pt idx="3">
                  <c:v>4 квартал</c:v>
                </c:pt>
              </c:strCache>
            </c:strRef>
          </c:cat>
          <c:val>
            <c:numRef>
              <c:f>'статистика за 2023 год'!$O$5:$O$8</c:f>
              <c:numCache>
                <c:formatCode>0.00</c:formatCode>
                <c:ptCount val="4"/>
                <c:pt idx="0">
                  <c:v>24.137931034482758</c:v>
                </c:pt>
                <c:pt idx="1">
                  <c:v>31.896551724137932</c:v>
                </c:pt>
                <c:pt idx="2">
                  <c:v>18.103448275862068</c:v>
                </c:pt>
                <c:pt idx="3">
                  <c:v>25.862068965517242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45-41A0-9B28-BFBC0E9C660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Решения по вопросу ОТМЕНЫ маршрутов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3.2958976238877523E-2"/>
                  <c:y val="3.246638888888889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726D-49E6-A518-801360C47D4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'статистика за 2023 год'!$J$4:$L$4</c:f>
              <c:strCache>
                <c:ptCount val="3"/>
                <c:pt idx="0">
                  <c:v>удовлетворено</c:v>
                </c:pt>
                <c:pt idx="1">
                  <c:v>отклонено</c:v>
                </c:pt>
                <c:pt idx="2">
                  <c:v>решение не принято</c:v>
                </c:pt>
              </c:strCache>
            </c:strRef>
          </c:cat>
          <c:val>
            <c:numRef>
              <c:f>'статистика за 2023 год'!$J$13:$K$13</c:f>
              <c:numCache>
                <c:formatCode>0</c:formatCode>
                <c:ptCount val="2"/>
                <c:pt idx="0">
                  <c:v>11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6D-49E6-A518-801360C47D4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>
                <a:solidFill>
                  <a:sysClr val="windowText" lastClr="000000"/>
                </a:solidFill>
              </a:rPr>
              <a:t>Распределение по решениям Комиссии(все заявления отклонено/удовлетворено)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7187-41B8-A408-8FB62A93764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7187-41B8-A408-8FB62A937644}"/>
              </c:ext>
            </c:extLst>
          </c:dPt>
          <c:dLbls>
            <c:dLbl>
              <c:idx val="0"/>
              <c:layout>
                <c:manualLayout>
                  <c:x val="0.12402888572333017"/>
                  <c:y val="-7.938611111111111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7187-41B8-A408-8FB62A937644}"/>
                </c:ext>
              </c:extLst>
            </c:dLbl>
            <c:dLbl>
              <c:idx val="1"/>
              <c:layout>
                <c:manualLayout>
                  <c:x val="-2.4603751187084522E-2"/>
                  <c:y val="-2.2172222222222224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7187-41B8-A408-8FB62A93764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('статистика за 2023 год'!$N$11,'статистика за 2023 год'!$P$11)</c:f>
              <c:strCache>
                <c:ptCount val="2"/>
                <c:pt idx="0">
                  <c:v>удовлетворено</c:v>
                </c:pt>
                <c:pt idx="1">
                  <c:v>отклонено</c:v>
                </c:pt>
              </c:strCache>
            </c:strRef>
          </c:cat>
          <c:val>
            <c:numRef>
              <c:f>('статистика за 2023 год'!$N$12,'статистика за 2023 год'!$P$12)</c:f>
              <c:numCache>
                <c:formatCode>0.00</c:formatCode>
                <c:ptCount val="2"/>
                <c:pt idx="0">
                  <c:v>101</c:v>
                </c:pt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87-41B8-A408-8FB62A93764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13954</xdr:rowOff>
    </xdr:from>
    <xdr:to>
      <xdr:col>6</xdr:col>
      <xdr:colOff>66473</xdr:colOff>
      <xdr:row>57</xdr:row>
      <xdr:rowOff>184954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15689</xdr:colOff>
      <xdr:row>19</xdr:row>
      <xdr:rowOff>4380</xdr:rowOff>
    </xdr:from>
    <xdr:to>
      <xdr:col>6</xdr:col>
      <xdr:colOff>82162</xdr:colOff>
      <xdr:row>37</xdr:row>
      <xdr:rowOff>175380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1924050</xdr:colOff>
      <xdr:row>39</xdr:row>
      <xdr:rowOff>66421</xdr:rowOff>
    </xdr:from>
    <xdr:to>
      <xdr:col>12</xdr:col>
      <xdr:colOff>37644</xdr:colOff>
      <xdr:row>58</xdr:row>
      <xdr:rowOff>46921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1910348</xdr:colOff>
      <xdr:row>19</xdr:row>
      <xdr:rowOff>44110</xdr:rowOff>
    </xdr:from>
    <xdr:to>
      <xdr:col>12</xdr:col>
      <xdr:colOff>23942</xdr:colOff>
      <xdr:row>38</xdr:row>
      <xdr:rowOff>24610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826690</xdr:colOff>
      <xdr:row>59</xdr:row>
      <xdr:rowOff>2597</xdr:rowOff>
    </xdr:from>
    <xdr:to>
      <xdr:col>8</xdr:col>
      <xdr:colOff>1040877</xdr:colOff>
      <xdr:row>77</xdr:row>
      <xdr:rowOff>173597</xdr:rowOff>
    </xdr:to>
    <xdr:graphicFrame macro="">
      <xdr:nvGraphicFramePr>
        <xdr:cNvPr id="6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11206</xdr:colOff>
      <xdr:row>18</xdr:row>
      <xdr:rowOff>174812</xdr:rowOff>
    </xdr:from>
    <xdr:to>
      <xdr:col>21</xdr:col>
      <xdr:colOff>490941</xdr:colOff>
      <xdr:row>37</xdr:row>
      <xdr:rowOff>155312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Work/1%20&#1050;&#1086;&#1084;&#1080;&#1089;&#1089;&#1080;&#1103;%20&#1087;&#1086;%20123%20&#1055;&#1055;+&#1055;&#1088;&#1080;&#1082;&#1072;&#1079;&#1099;/2%20&#1047;&#1040;&#1071;&#1042;&#1051;&#1045;&#1053;&#1048;&#1071;/1%20&#1046;&#1059;&#1056;&#1053;&#1040;&#1051;%20&#1056;&#1045;&#1043;&#1048;&#1057;&#1058;&#1056;&#1040;&#1062;&#1048;&#1048;%20&#1047;&#1040;&#1071;&#1042;&#1051;&#1045;&#1053;&#1048;&#1049;/&#1046;&#1059;&#1056;&#1053;&#1040;&#1051;%20&#1056;&#1045;&#1043;&#1048;&#1057;&#1058;&#1056;&#1040;&#1062;&#1048;&#1048;%20&#1047;&#1040;&#1071;&#1042;&#1051;&#1045;&#1053;&#1048;&#10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естр заявлений"/>
      <sheetName val="Реестр заявлений (отмена мар-в)"/>
      <sheetName val="статистика 07.2018-13.11.2019"/>
      <sheetName val="статистика за 2019 год"/>
      <sheetName val="статистика за 2020 год"/>
      <sheetName val="статистика за 2021 год"/>
      <sheetName val="статистика за 2022 год"/>
      <sheetName val="статистика за 2023 год"/>
      <sheetName val="Лист2"/>
    </sheetNames>
    <sheetDataSet>
      <sheetData sheetId="0"/>
      <sheetData sheetId="1"/>
      <sheetData sheetId="2"/>
      <sheetData sheetId="3"/>
      <sheetData sheetId="4">
        <row r="5">
          <cell r="O5" t="str">
            <v>1 квартал</v>
          </cell>
        </row>
        <row r="6">
          <cell r="O6" t="str">
            <v>2 квартал</v>
          </cell>
        </row>
        <row r="7">
          <cell r="O7" t="str">
            <v>3 квартал</v>
          </cell>
        </row>
        <row r="8">
          <cell r="O8" t="str">
            <v>4 квартал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6"/>
  <sheetViews>
    <sheetView tabSelected="1" zoomScale="55" zoomScaleNormal="55" workbookViewId="0">
      <selection activeCell="P56" sqref="P56"/>
    </sheetView>
  </sheetViews>
  <sheetFormatPr defaultRowHeight="15" x14ac:dyDescent="0.25"/>
  <cols>
    <col min="1" max="1" width="9.140625" style="2"/>
    <col min="2" max="2" width="15.28515625" style="2" customWidth="1"/>
    <col min="3" max="3" width="14.140625" style="2" customWidth="1"/>
    <col min="4" max="4" width="17.5703125" style="2" customWidth="1"/>
    <col min="5" max="5" width="16" style="2" customWidth="1"/>
    <col min="6" max="6" width="27" style="2" customWidth="1"/>
    <col min="7" max="7" width="34" style="2" customWidth="1"/>
    <col min="8" max="8" width="18.85546875" style="2" customWidth="1"/>
    <col min="9" max="9" width="18.28515625" style="2" customWidth="1"/>
    <col min="10" max="10" width="18" style="2" customWidth="1"/>
    <col min="11" max="12" width="17" style="2" customWidth="1"/>
    <col min="13" max="13" width="13.140625" style="2" customWidth="1"/>
    <col min="14" max="14" width="15.5703125" style="2" customWidth="1"/>
    <col min="15" max="15" width="13.7109375" style="2" customWidth="1"/>
    <col min="16" max="16" width="12.7109375" style="2" customWidth="1"/>
    <col min="17" max="16384" width="9.140625" style="2"/>
  </cols>
  <sheetData>
    <row r="1" spans="1:16" ht="57.75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1"/>
    </row>
    <row r="2" spans="1:16" ht="30.75" customHeight="1" thickBot="1" x14ac:dyDescent="0.3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6" ht="36" customHeight="1" thickBot="1" x14ac:dyDescent="0.3">
      <c r="A3" s="96" t="s">
        <v>2</v>
      </c>
      <c r="B3" s="96" t="s">
        <v>3</v>
      </c>
      <c r="C3" s="97"/>
      <c r="D3" s="100" t="s">
        <v>4</v>
      </c>
      <c r="E3" s="100"/>
      <c r="F3" s="101" t="s">
        <v>5</v>
      </c>
      <c r="G3" s="101"/>
      <c r="H3" s="101"/>
      <c r="I3" s="101"/>
      <c r="J3" s="102" t="s">
        <v>6</v>
      </c>
      <c r="K3" s="103"/>
      <c r="L3" s="104"/>
      <c r="N3" s="95" t="s">
        <v>7</v>
      </c>
      <c r="O3" s="95"/>
      <c r="P3" s="95"/>
    </row>
    <row r="4" spans="1:16" ht="30.75" thickBot="1" x14ac:dyDescent="0.3">
      <c r="A4" s="96"/>
      <c r="B4" s="96" t="s">
        <v>8</v>
      </c>
      <c r="C4" s="97"/>
      <c r="D4" s="3" t="s">
        <v>9</v>
      </c>
      <c r="E4" s="4" t="s">
        <v>10</v>
      </c>
      <c r="F4" s="5" t="s">
        <v>11</v>
      </c>
      <c r="G4" s="6" t="s">
        <v>12</v>
      </c>
      <c r="H4" s="7" t="s">
        <v>10</v>
      </c>
      <c r="I4" s="8" t="s">
        <v>13</v>
      </c>
      <c r="J4" s="9" t="s">
        <v>9</v>
      </c>
      <c r="K4" s="10" t="s">
        <v>10</v>
      </c>
      <c r="L4" s="11" t="s">
        <v>14</v>
      </c>
      <c r="N4" s="12" t="s">
        <v>15</v>
      </c>
      <c r="O4" s="12" t="s">
        <v>16</v>
      </c>
      <c r="P4" s="12" t="s">
        <v>17</v>
      </c>
    </row>
    <row r="5" spans="1:16" ht="23.1" customHeight="1" x14ac:dyDescent="0.25">
      <c r="A5" s="84" t="s">
        <v>18</v>
      </c>
      <c r="B5" s="86" t="s">
        <v>19</v>
      </c>
      <c r="C5" s="13" t="s">
        <v>15</v>
      </c>
      <c r="D5" s="14">
        <v>6</v>
      </c>
      <c r="E5" s="15">
        <v>1</v>
      </c>
      <c r="F5" s="14">
        <v>12</v>
      </c>
      <c r="G5" s="16">
        <v>2</v>
      </c>
      <c r="H5" s="17">
        <v>4</v>
      </c>
      <c r="I5" s="18">
        <v>0</v>
      </c>
      <c r="J5" s="14">
        <v>3</v>
      </c>
      <c r="K5" s="19">
        <v>0</v>
      </c>
      <c r="L5" s="18">
        <v>0</v>
      </c>
      <c r="N5" s="20">
        <f>SUM(D5:L5)</f>
        <v>28</v>
      </c>
      <c r="O5" s="12">
        <f>N5*100/$N$9</f>
        <v>24.137931034482758</v>
      </c>
      <c r="P5" s="12" t="s">
        <v>18</v>
      </c>
    </row>
    <row r="6" spans="1:16" ht="23.1" customHeight="1" thickBot="1" x14ac:dyDescent="0.3">
      <c r="A6" s="85"/>
      <c r="B6" s="87"/>
      <c r="C6" s="21" t="s">
        <v>16</v>
      </c>
      <c r="D6" s="22">
        <f>D5*100/$D$15</f>
        <v>35.294117647058826</v>
      </c>
      <c r="E6" s="23">
        <f>E5*100/$D$15</f>
        <v>5.882352941176471</v>
      </c>
      <c r="F6" s="22">
        <f>F5*100/$F$15</f>
        <v>13.953488372093023</v>
      </c>
      <c r="G6" s="24">
        <f>G5*100/$F$15</f>
        <v>2.3255813953488373</v>
      </c>
      <c r="H6" s="25">
        <f>H5*100/$F$15</f>
        <v>4.6511627906976747</v>
      </c>
      <c r="I6" s="26">
        <f>I5*100/$F$15</f>
        <v>0</v>
      </c>
      <c r="J6" s="22">
        <f>J5*100/$J$15</f>
        <v>23.076923076923077</v>
      </c>
      <c r="K6" s="27">
        <f>K5*100/$J$15</f>
        <v>0</v>
      </c>
      <c r="L6" s="26">
        <f>L5*100/$J$15</f>
        <v>0</v>
      </c>
      <c r="N6" s="20">
        <f>SUM(D7:L7)</f>
        <v>37</v>
      </c>
      <c r="O6" s="12">
        <f>N6*100/$N$9</f>
        <v>31.896551724137932</v>
      </c>
      <c r="P6" s="12" t="s">
        <v>20</v>
      </c>
    </row>
    <row r="7" spans="1:16" ht="23.1" customHeight="1" x14ac:dyDescent="0.25">
      <c r="A7" s="84" t="s">
        <v>20</v>
      </c>
      <c r="B7" s="86" t="s">
        <v>19</v>
      </c>
      <c r="C7" s="13" t="s">
        <v>15</v>
      </c>
      <c r="D7" s="14">
        <v>2</v>
      </c>
      <c r="E7" s="15">
        <v>0</v>
      </c>
      <c r="F7" s="14">
        <v>28</v>
      </c>
      <c r="G7" s="16">
        <v>2</v>
      </c>
      <c r="H7" s="17">
        <v>3</v>
      </c>
      <c r="I7" s="18">
        <v>0</v>
      </c>
      <c r="J7" s="14">
        <v>2</v>
      </c>
      <c r="K7" s="19">
        <v>0</v>
      </c>
      <c r="L7" s="18">
        <v>0</v>
      </c>
      <c r="N7" s="20">
        <f>SUM(D9:L9)</f>
        <v>21</v>
      </c>
      <c r="O7" s="12">
        <f>N7*100/$N$9</f>
        <v>18.103448275862068</v>
      </c>
      <c r="P7" s="12" t="s">
        <v>21</v>
      </c>
    </row>
    <row r="8" spans="1:16" ht="23.1" customHeight="1" thickBot="1" x14ac:dyDescent="0.3">
      <c r="A8" s="85"/>
      <c r="B8" s="87"/>
      <c r="C8" s="21" t="s">
        <v>16</v>
      </c>
      <c r="D8" s="22">
        <f>D7*100/$D$15</f>
        <v>11.764705882352942</v>
      </c>
      <c r="E8" s="23">
        <f>E7*100/$D$15</f>
        <v>0</v>
      </c>
      <c r="F8" s="22">
        <f>F7*100/$F$15</f>
        <v>32.558139534883722</v>
      </c>
      <c r="G8" s="24">
        <f>G7*100/$F$15</f>
        <v>2.3255813953488373</v>
      </c>
      <c r="H8" s="25">
        <f>H7*100/$F$15</f>
        <v>3.4883720930232558</v>
      </c>
      <c r="I8" s="26">
        <f>I7*100/$F$15</f>
        <v>0</v>
      </c>
      <c r="J8" s="22">
        <f>J7*100/$J$15</f>
        <v>15.384615384615385</v>
      </c>
      <c r="K8" s="27">
        <f>K7*100/$J$15</f>
        <v>0</v>
      </c>
      <c r="L8" s="26">
        <f>L7*100/$J$15</f>
        <v>0</v>
      </c>
      <c r="N8" s="20">
        <f>SUM(D11:L11)</f>
        <v>30</v>
      </c>
      <c r="O8" s="12">
        <f>N8*100/$N$9</f>
        <v>25.862068965517242</v>
      </c>
      <c r="P8" s="12" t="s">
        <v>22</v>
      </c>
    </row>
    <row r="9" spans="1:16" ht="23.1" customHeight="1" x14ac:dyDescent="0.25">
      <c r="A9" s="84" t="s">
        <v>21</v>
      </c>
      <c r="B9" s="86" t="s">
        <v>19</v>
      </c>
      <c r="C9" s="13" t="s">
        <v>15</v>
      </c>
      <c r="D9" s="14">
        <v>3</v>
      </c>
      <c r="E9" s="15">
        <v>1</v>
      </c>
      <c r="F9" s="14">
        <v>11</v>
      </c>
      <c r="G9" s="16">
        <v>0</v>
      </c>
      <c r="H9" s="17">
        <v>1</v>
      </c>
      <c r="I9" s="18">
        <v>0</v>
      </c>
      <c r="J9" s="14">
        <v>3</v>
      </c>
      <c r="K9" s="19">
        <v>2</v>
      </c>
      <c r="L9" s="18">
        <v>0</v>
      </c>
      <c r="N9" s="20">
        <f>SUM(N5:N8)</f>
        <v>116</v>
      </c>
      <c r="O9" s="12">
        <v>100</v>
      </c>
      <c r="P9" s="12" t="s">
        <v>23</v>
      </c>
    </row>
    <row r="10" spans="1:16" ht="23.1" customHeight="1" thickBot="1" x14ac:dyDescent="0.3">
      <c r="A10" s="85"/>
      <c r="B10" s="87"/>
      <c r="C10" s="21" t="s">
        <v>16</v>
      </c>
      <c r="D10" s="22">
        <f>D9*100/$D$15</f>
        <v>17.647058823529413</v>
      </c>
      <c r="E10" s="23">
        <f>E9*100/$D$15</f>
        <v>5.882352941176471</v>
      </c>
      <c r="F10" s="22">
        <f>F9*100/$F$15</f>
        <v>12.790697674418604</v>
      </c>
      <c r="G10" s="24">
        <f>G9*100/$F$15</f>
        <v>0</v>
      </c>
      <c r="H10" s="25">
        <f>H9*100/$F$15</f>
        <v>1.1627906976744187</v>
      </c>
      <c r="I10" s="26">
        <f>I9*100/$F$15</f>
        <v>0</v>
      </c>
      <c r="J10" s="22">
        <f>J9*100/$J$15</f>
        <v>23.076923076923077</v>
      </c>
      <c r="K10" s="27">
        <f>K9*100/$J$15</f>
        <v>15.384615384615385</v>
      </c>
      <c r="L10" s="26">
        <f>L9*100/$J$15</f>
        <v>0</v>
      </c>
    </row>
    <row r="11" spans="1:16" ht="23.1" customHeight="1" x14ac:dyDescent="0.25">
      <c r="A11" s="84" t="s">
        <v>22</v>
      </c>
      <c r="B11" s="86" t="s">
        <v>19</v>
      </c>
      <c r="C11" s="13" t="s">
        <v>15</v>
      </c>
      <c r="D11" s="14">
        <v>3</v>
      </c>
      <c r="E11" s="15">
        <v>1</v>
      </c>
      <c r="F11" s="14">
        <v>21</v>
      </c>
      <c r="G11" s="16">
        <v>0</v>
      </c>
      <c r="H11" s="17">
        <v>2</v>
      </c>
      <c r="I11" s="18">
        <v>0</v>
      </c>
      <c r="J11" s="14">
        <v>3</v>
      </c>
      <c r="K11" s="19">
        <v>0</v>
      </c>
      <c r="L11" s="18">
        <v>0</v>
      </c>
      <c r="N11" s="2" t="s">
        <v>9</v>
      </c>
      <c r="P11" s="2" t="s">
        <v>10</v>
      </c>
    </row>
    <row r="12" spans="1:16" ht="23.1" customHeight="1" thickBot="1" x14ac:dyDescent="0.3">
      <c r="A12" s="85"/>
      <c r="B12" s="87"/>
      <c r="C12" s="21" t="s">
        <v>16</v>
      </c>
      <c r="D12" s="22">
        <f>D11*100/$D$15</f>
        <v>17.647058823529413</v>
      </c>
      <c r="E12" s="23">
        <f>E11*100/$D$15</f>
        <v>5.882352941176471</v>
      </c>
      <c r="F12" s="22">
        <f>F11*100/$F$15</f>
        <v>24.418604651162791</v>
      </c>
      <c r="G12" s="24">
        <f>G11*100/$F$15</f>
        <v>0</v>
      </c>
      <c r="H12" s="25">
        <f>H11*100/$F$15</f>
        <v>2.3255813953488373</v>
      </c>
      <c r="I12" s="26">
        <f>I11*100/$F$15</f>
        <v>0</v>
      </c>
      <c r="J12" s="22">
        <f>J11*100/$J$15</f>
        <v>23.076923076923077</v>
      </c>
      <c r="K12" s="27">
        <f>K11*100/$J$15</f>
        <v>0</v>
      </c>
      <c r="L12" s="26">
        <f>L11*100/$J$15</f>
        <v>0</v>
      </c>
      <c r="N12" s="2">
        <f>SUM(J13,G13,F13,D13)</f>
        <v>101</v>
      </c>
      <c r="P12" s="2">
        <f>SUM(E13,H13, K13)</f>
        <v>15</v>
      </c>
    </row>
    <row r="13" spans="1:16" ht="23.1" customHeight="1" x14ac:dyDescent="0.25">
      <c r="A13" s="88" t="s">
        <v>24</v>
      </c>
      <c r="B13" s="91" t="s">
        <v>19</v>
      </c>
      <c r="C13" s="28" t="s">
        <v>15</v>
      </c>
      <c r="D13" s="29">
        <f>SUM(D5,D7,D9,D11)</f>
        <v>14</v>
      </c>
      <c r="E13" s="30">
        <f t="shared" ref="E13:L13" si="0">SUM(E5,E7,E9,E11)</f>
        <v>3</v>
      </c>
      <c r="F13" s="31">
        <f t="shared" si="0"/>
        <v>72</v>
      </c>
      <c r="G13" s="32">
        <f t="shared" si="0"/>
        <v>4</v>
      </c>
      <c r="H13" s="33">
        <f t="shared" si="0"/>
        <v>10</v>
      </c>
      <c r="I13" s="34">
        <f t="shared" si="0"/>
        <v>0</v>
      </c>
      <c r="J13" s="35">
        <f t="shared" si="0"/>
        <v>11</v>
      </c>
      <c r="K13" s="35">
        <f t="shared" si="0"/>
        <v>2</v>
      </c>
      <c r="L13" s="36">
        <f t="shared" si="0"/>
        <v>0</v>
      </c>
      <c r="O13" s="2">
        <f>SUM(N12,P12)</f>
        <v>116</v>
      </c>
    </row>
    <row r="14" spans="1:16" ht="23.1" customHeight="1" thickBot="1" x14ac:dyDescent="0.3">
      <c r="A14" s="89"/>
      <c r="B14" s="92"/>
      <c r="C14" s="37" t="s">
        <v>16</v>
      </c>
      <c r="D14" s="38">
        <f>D13*100/$D$15</f>
        <v>82.352941176470594</v>
      </c>
      <c r="E14" s="39">
        <f>E13*100/$D$15</f>
        <v>17.647058823529413</v>
      </c>
      <c r="F14" s="40">
        <f>F13*100/$F$15</f>
        <v>83.720930232558146</v>
      </c>
      <c r="G14" s="41">
        <f>G13*100/$F$15</f>
        <v>4.6511627906976747</v>
      </c>
      <c r="H14" s="42">
        <f>H13*100/$F$15</f>
        <v>11.627906976744185</v>
      </c>
      <c r="I14" s="43">
        <f>I13*100/$F$15</f>
        <v>0</v>
      </c>
      <c r="J14" s="44">
        <f>J13*100/$J$15</f>
        <v>84.615384615384613</v>
      </c>
      <c r="K14" s="45">
        <f>K13*100/$J$15</f>
        <v>15.384615384615385</v>
      </c>
      <c r="L14" s="46">
        <f>L13*100/$J$15</f>
        <v>0</v>
      </c>
    </row>
    <row r="15" spans="1:16" s="50" customFormat="1" ht="23.1" customHeight="1" thickBot="1" x14ac:dyDescent="0.3">
      <c r="A15" s="89"/>
      <c r="B15" s="93" t="s">
        <v>25</v>
      </c>
      <c r="C15" s="47" t="s">
        <v>26</v>
      </c>
      <c r="D15" s="69">
        <f>SUM(D13:E13)</f>
        <v>17</v>
      </c>
      <c r="E15" s="70"/>
      <c r="F15" s="71">
        <f>SUM(F13:H13)</f>
        <v>86</v>
      </c>
      <c r="G15" s="72"/>
      <c r="H15" s="73"/>
      <c r="I15" s="48">
        <f>I13</f>
        <v>0</v>
      </c>
      <c r="J15" s="74">
        <f>SUM(J13:K13)</f>
        <v>13</v>
      </c>
      <c r="K15" s="75"/>
      <c r="L15" s="49">
        <f>L13</f>
        <v>0</v>
      </c>
    </row>
    <row r="16" spans="1:16" ht="23.1" customHeight="1" thickBot="1" x14ac:dyDescent="0.3">
      <c r="A16" s="89"/>
      <c r="B16" s="94"/>
      <c r="C16" s="37" t="s">
        <v>16</v>
      </c>
      <c r="D16" s="76">
        <f>D15*100/D18</f>
        <v>14.655172413793103</v>
      </c>
      <c r="E16" s="77"/>
      <c r="F16" s="78">
        <f>F15*100/D18</f>
        <v>74.137931034482762</v>
      </c>
      <c r="G16" s="79"/>
      <c r="H16" s="79"/>
      <c r="I16" s="80"/>
      <c r="J16" s="81">
        <f>J15*100/D18</f>
        <v>11.206896551724139</v>
      </c>
      <c r="K16" s="82"/>
      <c r="L16" s="83"/>
    </row>
    <row r="17" spans="1:13" ht="23.1" customHeight="1" thickBot="1" x14ac:dyDescent="0.3">
      <c r="A17" s="89"/>
      <c r="B17" s="60" t="s">
        <v>27</v>
      </c>
      <c r="C17" s="61"/>
      <c r="D17" s="60">
        <f>SUM(D15:H15,J15)</f>
        <v>116</v>
      </c>
      <c r="E17" s="61"/>
      <c r="F17" s="61"/>
      <c r="G17" s="61"/>
      <c r="H17" s="61"/>
      <c r="I17" s="61"/>
      <c r="J17" s="61"/>
      <c r="K17" s="61"/>
      <c r="L17" s="62"/>
      <c r="M17" s="51">
        <f>D17/D18</f>
        <v>1</v>
      </c>
    </row>
    <row r="18" spans="1:13" s="52" customFormat="1" ht="24.95" customHeight="1" thickBot="1" x14ac:dyDescent="0.3">
      <c r="A18" s="90"/>
      <c r="B18" s="63" t="s">
        <v>28</v>
      </c>
      <c r="C18" s="64"/>
      <c r="D18" s="65">
        <f>SUM(D15:L15)</f>
        <v>116</v>
      </c>
      <c r="E18" s="66"/>
      <c r="F18" s="66"/>
      <c r="G18" s="66"/>
      <c r="H18" s="66"/>
      <c r="I18" s="66"/>
      <c r="J18" s="66"/>
      <c r="K18" s="66"/>
      <c r="L18" s="67"/>
      <c r="M18" s="51">
        <v>1</v>
      </c>
    </row>
    <row r="80" spans="6:8" ht="45" customHeight="1" x14ac:dyDescent="0.25">
      <c r="F80" s="68" t="s">
        <v>29</v>
      </c>
      <c r="G80" s="68"/>
      <c r="H80" s="68"/>
    </row>
    <row r="81" spans="6:8" x14ac:dyDescent="0.25">
      <c r="F81" s="53" t="s">
        <v>30</v>
      </c>
      <c r="G81" s="53">
        <v>116</v>
      </c>
      <c r="H81" s="54" t="s">
        <v>16</v>
      </c>
    </row>
    <row r="82" spans="6:8" x14ac:dyDescent="0.2">
      <c r="F82" s="55" t="s">
        <v>31</v>
      </c>
      <c r="G82" s="56">
        <v>23</v>
      </c>
      <c r="H82" s="57">
        <f>G82/$G$81*100</f>
        <v>19.827586206896552</v>
      </c>
    </row>
    <row r="83" spans="6:8" x14ac:dyDescent="0.2">
      <c r="F83" s="58" t="s">
        <v>32</v>
      </c>
      <c r="G83" s="59">
        <v>5</v>
      </c>
      <c r="H83" s="57">
        <f>G83/$G$81*100</f>
        <v>4.3103448275862073</v>
      </c>
    </row>
    <row r="84" spans="6:8" x14ac:dyDescent="0.2">
      <c r="F84" s="58" t="s">
        <v>33</v>
      </c>
      <c r="G84" s="59">
        <v>34</v>
      </c>
      <c r="H84" s="57">
        <f>G84/$G$81*100</f>
        <v>29.310344827586203</v>
      </c>
    </row>
    <row r="85" spans="6:8" x14ac:dyDescent="0.2">
      <c r="F85" s="58" t="s">
        <v>34</v>
      </c>
      <c r="G85" s="59">
        <v>84</v>
      </c>
      <c r="H85" s="57">
        <f>G85/$G$81*100</f>
        <v>72.41379310344827</v>
      </c>
    </row>
    <row r="86" spans="6:8" x14ac:dyDescent="0.2">
      <c r="F86" s="58" t="s">
        <v>35</v>
      </c>
      <c r="G86" s="59">
        <v>9</v>
      </c>
      <c r="H86" s="57">
        <f>G86/$G$81*100</f>
        <v>7.7586206896551726</v>
      </c>
    </row>
  </sheetData>
  <mergeCells count="31">
    <mergeCell ref="A1:K1"/>
    <mergeCell ref="A2:L2"/>
    <mergeCell ref="A3:A4"/>
    <mergeCell ref="B3:C3"/>
    <mergeCell ref="D3:E3"/>
    <mergeCell ref="F3:I3"/>
    <mergeCell ref="J3:L3"/>
    <mergeCell ref="N3:P3"/>
    <mergeCell ref="B4:C4"/>
    <mergeCell ref="A5:A6"/>
    <mergeCell ref="B5:B6"/>
    <mergeCell ref="A7:A8"/>
    <mergeCell ref="B7:B8"/>
    <mergeCell ref="A9:A10"/>
    <mergeCell ref="B9:B10"/>
    <mergeCell ref="A11:A12"/>
    <mergeCell ref="B11:B12"/>
    <mergeCell ref="A13:A18"/>
    <mergeCell ref="B13:B14"/>
    <mergeCell ref="B15:B16"/>
    <mergeCell ref="B17:C17"/>
    <mergeCell ref="D17:L17"/>
    <mergeCell ref="B18:C18"/>
    <mergeCell ref="D18:L18"/>
    <mergeCell ref="F80:H80"/>
    <mergeCell ref="D15:E15"/>
    <mergeCell ref="F15:H15"/>
    <mergeCell ref="J15:K15"/>
    <mergeCell ref="D16:E16"/>
    <mergeCell ref="F16:I16"/>
    <mergeCell ref="J16:L16"/>
  </mergeCells>
  <pageMargins left="0.25" right="0.25" top="0.75" bottom="0.75" header="0.3" footer="0.3"/>
  <pageSetup paperSize="9" scale="4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статистика за 2023 год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Черей Игорь Владимирович</dc:creator>
  <cp:lastModifiedBy>Черей Игорь Владимирович</cp:lastModifiedBy>
  <dcterms:created xsi:type="dcterms:W3CDTF">2024-03-07T11:21:29Z</dcterms:created>
  <dcterms:modified xsi:type="dcterms:W3CDTF">2024-03-11T05:40:09Z</dcterms:modified>
</cp:coreProperties>
</file>